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0" yWindow="0" windowWidth="25600" windowHeight="1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<sst xmlns="http://schemas.openxmlformats.org/spreadsheetml/2006/main" count="61" uniqueCount="56">
  <si>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Dovetail Thickness</t>
  </si>
  <si>
    <t>Plywood Thickness</t>
  </si>
  <si>
    <t>Router Bit Diameter</t>
  </si>
  <si>
    <t>Teflon Pad Thickness</t>
  </si>
  <si>
    <t>Balance Point</t>
  </si>
  <si>
    <t>Bearing Cup Diameter</t>
  </si>
  <si>
    <t>Rocker Box Side Length</t>
  </si>
  <si>
    <t>Rocker Box Front Width</t>
  </si>
  <si>
    <t>Side Panel Sheet</t>
  </si>
  <si>
    <t>Altitude Bearing Wheel Diameter</t>
  </si>
  <si>
    <t>Altitude Bearing Wheel</t>
  </si>
  <si>
    <t>Altitude Bearing Cup</t>
  </si>
  <si>
    <t>Altitude Bearing Wheel Cutouts</t>
  </si>
  <si>
    <t>YOUR COMPONENT DETAILS</t>
  </si>
  <si>
    <t>Millimetre</t>
  </si>
  <si>
    <t>Label</t>
  </si>
  <si>
    <t>Square Base Size</t>
  </si>
  <si>
    <t>CALCULATED DIMENSIONS</t>
  </si>
  <si>
    <t>ROUTER RADIUS SETTINGS</t>
  </si>
  <si>
    <t>Rocker Box Hole Diameter</t>
  </si>
  <si>
    <t>Rocker Box Hole</t>
  </si>
  <si>
    <t>A</t>
  </si>
  <si>
    <t>B</t>
  </si>
  <si>
    <t>C</t>
  </si>
  <si>
    <t>D</t>
  </si>
  <si>
    <t>E</t>
  </si>
  <si>
    <t>Altitude Bearing Wheel Cutout Diameter</t>
  </si>
  <si>
    <t>F</t>
  </si>
  <si>
    <t>G</t>
  </si>
  <si>
    <t>H</t>
  </si>
  <si>
    <t>I</t>
  </si>
  <si>
    <t>a</t>
  </si>
  <si>
    <t>b</t>
  </si>
  <si>
    <t>d</t>
  </si>
  <si>
    <t>c</t>
  </si>
  <si>
    <t>e</t>
  </si>
  <si>
    <t>Rocker Box Front Height</t>
  </si>
  <si>
    <t>J</t>
  </si>
  <si>
    <t>Circular Base Diameter (Optional)</t>
  </si>
  <si>
    <t>Circular Base (Optional)</t>
  </si>
  <si>
    <t>Tube to Altitude Bearing Ratio</t>
  </si>
  <si>
    <t>Measure from inner edge of router bit</t>
  </si>
  <si>
    <t>Tube Ring Diameter</t>
  </si>
  <si>
    <t>Optical Tube Diameter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</si>
  <si>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</si>
  <si>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</si>
  <si>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</si>
  <si>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</si>
  <si>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</si>
  <si>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</si>
  <si>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</si>
  <si>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</si>
  <si>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</si>
  <si>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See Diagrams Below</t>
  </si>
  <si>
    <t>Clearance From Base</t>
  </si>
  <si>
    <t>Dobsonian Mount Calculations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</si>
</sst>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40">
    <font>
      <sz val="10"/>
      <name val="Arial"/>
      <family val="0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5" fillId="34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0" fillId="36" borderId="0" xfId="0" applyFill="1" applyAlignment="1" applyProtection="1">
      <alignment horizontal="center"/>
      <protection locked="0"/>
    </xf>
    <xf numFmtId="166" fontId="0" fillId="37" borderId="0" xfId="0" applyNumberFormat="1" applyFill="1" applyAlignment="1">
      <alignment horizontal="center"/>
    </xf>
    <xf numFmtId="1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0" fontId="4" fillId="37" borderId="0" xfId="0" applyFont="1" applyFill="1" applyAlignment="1">
      <alignment horizontal="center"/>
    </xf>
    <xf numFmtId="166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32</xdr:row>
      <xdr:rowOff>66675</xdr:rowOff>
    </xdr:from>
    <xdr:to>
      <xdr:col>13</xdr:col>
      <xdr:colOff>571500</xdr:colOff>
      <xdr:row>74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29425"/>
          <a:ext cx="8810625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0</xdr:row>
      <xdr:rowOff>0</xdr:rowOff>
    </xdr:from>
    <xdr:to>
      <xdr:col>19</xdr:col>
      <xdr:colOff>152400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0"/>
          <a:ext cx="4791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B3" sqref="B3"/>
    </sheetView>
  </sheetViews>
  <sheetFormatPr defaultColWidth="8.8515625" defaultRowHeight="12.75"/>
  <cols>
    <col min="1" max="6" width="10.28125" style="0" customWidth="1"/>
  </cols>
  <sheetData>
    <row r="1" ht="18">
      <c r="A1" s="1" t="s">
        <v>55</v>
      </c>
    </row>
    <row r="2" ht="12.75" customHeight="1">
      <c r="A2" s="1"/>
    </row>
    <row r="3" ht="12.75" customHeight="1">
      <c r="A3" s="7" t="s">
        <v>13</v>
      </c>
    </row>
    <row r="4" ht="12.75" customHeight="1"/>
    <row r="5" spans="1:10" ht="51">
      <c r="A5" s="11" t="s">
        <v>53</v>
      </c>
      <c r="B5" s="8" t="s">
        <v>42</v>
      </c>
      <c r="C5" s="8" t="s">
        <v>43</v>
      </c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54</v>
      </c>
      <c r="J5" s="2" t="s">
        <v>40</v>
      </c>
    </row>
    <row r="6" spans="1:10" ht="12.75">
      <c r="A6" t="s">
        <v>14</v>
      </c>
      <c r="B6" s="13">
        <v>326</v>
      </c>
      <c r="C6" s="13">
        <v>285</v>
      </c>
      <c r="D6" s="13">
        <v>15</v>
      </c>
      <c r="E6" s="13">
        <v>18</v>
      </c>
      <c r="F6" s="13">
        <v>12.7</v>
      </c>
      <c r="G6" s="13">
        <v>5</v>
      </c>
      <c r="H6" s="13">
        <v>500</v>
      </c>
      <c r="I6" s="13">
        <v>152</v>
      </c>
      <c r="J6" s="13">
        <v>1.7</v>
      </c>
    </row>
    <row r="7" spans="1:10" ht="12.75">
      <c r="A7" t="s">
        <v>15</v>
      </c>
      <c r="B7" s="10" t="s">
        <v>44</v>
      </c>
      <c r="C7" s="10" t="s">
        <v>45</v>
      </c>
      <c r="D7" s="10" t="s">
        <v>46</v>
      </c>
      <c r="E7" s="10" t="s">
        <v>47</v>
      </c>
      <c r="F7" s="10" t="s">
        <v>48</v>
      </c>
      <c r="G7" s="10" t="s">
        <v>49</v>
      </c>
      <c r="H7" s="10" t="s">
        <v>50</v>
      </c>
      <c r="I7" s="10" t="s">
        <v>51</v>
      </c>
      <c r="J7" s="10" t="s">
        <v>52</v>
      </c>
    </row>
    <row r="8" spans="2:9" ht="12.75">
      <c r="B8" s="3"/>
      <c r="C8" s="3"/>
      <c r="D8" s="3"/>
      <c r="E8" s="3"/>
      <c r="F8" s="3"/>
      <c r="G8" s="3"/>
      <c r="H8" s="3"/>
      <c r="I8" s="3"/>
    </row>
    <row r="9" spans="1:9" ht="12.75">
      <c r="A9" s="7" t="s">
        <v>17</v>
      </c>
      <c r="B9" s="3"/>
      <c r="C9" s="3"/>
      <c r="D9" s="3"/>
      <c r="E9" s="3"/>
      <c r="F9" s="3"/>
      <c r="G9" s="3"/>
      <c r="H9" s="3"/>
      <c r="I9" s="3"/>
    </row>
    <row r="11" spans="1:11" ht="63.75">
      <c r="A11" s="11" t="s">
        <v>53</v>
      </c>
      <c r="B11" s="8" t="s">
        <v>9</v>
      </c>
      <c r="C11" s="8" t="s">
        <v>5</v>
      </c>
      <c r="D11" s="8" t="s">
        <v>26</v>
      </c>
      <c r="E11" s="8" t="s">
        <v>38</v>
      </c>
      <c r="F11" s="2" t="s">
        <v>19</v>
      </c>
      <c r="G11" s="8" t="s">
        <v>7</v>
      </c>
      <c r="H11" s="8" t="s">
        <v>36</v>
      </c>
      <c r="I11" s="8" t="s">
        <v>6</v>
      </c>
      <c r="J11" s="8" t="s">
        <v>8</v>
      </c>
      <c r="K11" s="8" t="s">
        <v>16</v>
      </c>
    </row>
    <row r="12" spans="1:11" ht="12">
      <c r="A12" t="s">
        <v>14</v>
      </c>
      <c r="B12" s="14">
        <f>ROUNDUP(MAX((J6*C6),(I12-(2*G6))),0)</f>
        <v>485</v>
      </c>
      <c r="C12" s="15">
        <f>ROUNDUP(B12+(2*G6),0)</f>
        <v>495</v>
      </c>
      <c r="D12" s="15">
        <f>ROUNDUP((0.27*B12),0)</f>
        <v>131</v>
      </c>
      <c r="E12" s="15">
        <f>ROUNDDOWN((SQRT((I12+E6)*(I12+E6)+(G12*G12))*1.03),0)</f>
        <v>550</v>
      </c>
      <c r="F12" s="15">
        <f>ROUNDUP((0.64*I12),0)</f>
        <v>219</v>
      </c>
      <c r="G12" s="16">
        <f>MAX((B6+(2*D6)+(2*E6)+3),(300+(2*E6)))</f>
        <v>395</v>
      </c>
      <c r="H12" s="17">
        <f>ROUNDUP(((J12/2)-SQRT((C12/2)^2-(I12/2)^2)-20),0)</f>
        <v>454</v>
      </c>
      <c r="I12" s="16">
        <f>MAX((1.2*C6),(300+(2*E6)))</f>
        <v>342</v>
      </c>
      <c r="J12" s="16">
        <f>(H6+I6)*2</f>
        <v>1304</v>
      </c>
      <c r="K12" s="16">
        <f>G12</f>
        <v>395</v>
      </c>
    </row>
    <row r="13" spans="1:11" ht="12">
      <c r="A13" t="s">
        <v>15</v>
      </c>
      <c r="B13" s="4" t="s">
        <v>21</v>
      </c>
      <c r="C13" s="5" t="s">
        <v>22</v>
      </c>
      <c r="D13" s="5" t="s">
        <v>23</v>
      </c>
      <c r="E13" s="5" t="s">
        <v>24</v>
      </c>
      <c r="F13" s="3" t="s">
        <v>25</v>
      </c>
      <c r="G13" s="3" t="s">
        <v>27</v>
      </c>
      <c r="H13" s="3" t="s">
        <v>28</v>
      </c>
      <c r="I13" s="3" t="s">
        <v>29</v>
      </c>
      <c r="J13" s="3" t="s">
        <v>30</v>
      </c>
      <c r="K13" s="3" t="s">
        <v>37</v>
      </c>
    </row>
    <row r="14" ht="12">
      <c r="H14" s="9"/>
    </row>
    <row r="15" ht="12">
      <c r="A15" s="7" t="s">
        <v>18</v>
      </c>
    </row>
    <row r="17" spans="1:6" ht="48">
      <c r="A17" s="12" t="s">
        <v>41</v>
      </c>
      <c r="B17" s="8" t="s">
        <v>10</v>
      </c>
      <c r="C17" s="8" t="s">
        <v>11</v>
      </c>
      <c r="D17" s="8" t="s">
        <v>12</v>
      </c>
      <c r="E17" s="8" t="s">
        <v>39</v>
      </c>
      <c r="F17" s="2" t="s">
        <v>20</v>
      </c>
    </row>
    <row r="18" spans="1:6" ht="12">
      <c r="A18" t="s">
        <v>14</v>
      </c>
      <c r="B18" s="18">
        <f>B12/2</f>
        <v>242.5</v>
      </c>
      <c r="C18" s="18">
        <f>(C12/2)-F6</f>
        <v>234.8</v>
      </c>
      <c r="D18" s="18">
        <f>((0.27*B12)/2)-F6</f>
        <v>52.775000000000006</v>
      </c>
      <c r="E18" s="18">
        <f>E12/2</f>
        <v>275</v>
      </c>
      <c r="F18" s="19">
        <f>(F12/2)-F6</f>
        <v>96.8</v>
      </c>
    </row>
    <row r="19" spans="1:6" ht="12">
      <c r="A19" t="s">
        <v>15</v>
      </c>
      <c r="B19" s="3" t="s">
        <v>31</v>
      </c>
      <c r="C19" s="3" t="s">
        <v>32</v>
      </c>
      <c r="D19" s="3" t="s">
        <v>34</v>
      </c>
      <c r="E19" s="3" t="s">
        <v>33</v>
      </c>
      <c r="F19" s="3" t="s">
        <v>35</v>
      </c>
    </row>
    <row r="22" ht="12">
      <c r="A22" s="6"/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Richards</dc:creator>
  <cp:keywords/>
  <dc:description/>
  <cp:lastModifiedBy>Kieron Allen</cp:lastModifiedBy>
  <cp:lastPrinted>2014-09-04T16:05:51Z</cp:lastPrinted>
  <dcterms:created xsi:type="dcterms:W3CDTF">2014-05-24T23:58:26Z</dcterms:created>
  <dcterms:modified xsi:type="dcterms:W3CDTF">2014-10-10T10:46:16Z</dcterms:modified>
  <cp:category/>
  <cp:version/>
  <cp:contentType/>
  <cp:contentStatus/>
</cp:coreProperties>
</file>