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vlochun/Desktop/Working On/Marks Powerpoint PDF/More Bonus Content for Iain/"/>
    </mc:Choice>
  </mc:AlternateContent>
  <bookViews>
    <workbookView xWindow="0" yWindow="460" windowWidth="25600" windowHeight="161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5" i="1"/>
  <c r="D19" i="1"/>
  <c r="D28" i="1"/>
  <c r="D18" i="1"/>
  <c r="D16" i="1"/>
  <c r="D21" i="1"/>
  <c r="D23" i="1"/>
  <c r="D24" i="1"/>
  <c r="D20" i="1"/>
  <c r="D17" i="1"/>
  <c r="D29" i="1"/>
  <c r="D22" i="1"/>
</calcChain>
</file>

<file path=xl/sharedStrings.xml><?xml version="1.0" encoding="utf-8"?>
<sst xmlns="http://schemas.openxmlformats.org/spreadsheetml/2006/main" count="51" uniqueCount="51">
  <si>
    <t>weight of scope (kg)</t>
  </si>
  <si>
    <t>weight of mount/box (kg)</t>
  </si>
  <si>
    <t>B</t>
  </si>
  <si>
    <t>R</t>
  </si>
  <si>
    <t>D</t>
  </si>
  <si>
    <t>α</t>
  </si>
  <si>
    <t>C</t>
  </si>
  <si>
    <t>E</t>
  </si>
  <si>
    <t>F</t>
  </si>
  <si>
    <t>G</t>
  </si>
  <si>
    <t>A</t>
  </si>
  <si>
    <t>latitude (degrees)</t>
  </si>
  <si>
    <t>H</t>
  </si>
  <si>
    <t>I</t>
  </si>
  <si>
    <t>J</t>
  </si>
  <si>
    <t>Distance to North bearing from origin (mm)</t>
  </si>
  <si>
    <t>radius of North bearing (mm)</t>
  </si>
  <si>
    <t>Distance to South bearing from origin (mm)</t>
  </si>
  <si>
    <t>K</t>
  </si>
  <si>
    <t>L</t>
  </si>
  <si>
    <t>M</t>
  </si>
  <si>
    <t>Polar axis to platform (North Bearing plane) (mm)</t>
  </si>
  <si>
    <t>N</t>
  </si>
  <si>
    <t>O</t>
  </si>
  <si>
    <t>P</t>
  </si>
  <si>
    <t>Angle of North bearing segment below platform (degrees)</t>
  </si>
  <si>
    <t>Angle of North bearing segment with extensions (degrees)</t>
  </si>
  <si>
    <t>length of North bearing segment (mm)</t>
  </si>
  <si>
    <t>Q</t>
  </si>
  <si>
    <t>length of South bearing segment (mm)</t>
  </si>
  <si>
    <t>S</t>
  </si>
  <si>
    <t>T</t>
  </si>
  <si>
    <t>Drawing ref</t>
  </si>
  <si>
    <t>Enter these values for your location,  scope and mount</t>
  </si>
  <si>
    <t>Enter these values for your motor and drive spindle</t>
  </si>
  <si>
    <t>Ideal worm drive ratio</t>
  </si>
  <si>
    <t>Ideal number of teeth on spur gear (with worm)</t>
  </si>
  <si>
    <t>Choose a spur gear to closely match this size</t>
  </si>
  <si>
    <t>Use these values to mark out the plywood sections of your new EQ mount</t>
  </si>
  <si>
    <t>radius of South bearing segment (mm)</t>
  </si>
  <si>
    <t>EQ Platform dimensions calculator</t>
  </si>
  <si>
    <t>value</t>
  </si>
  <si>
    <t>estimated height of mount/box C of G above ground (mm)</t>
  </si>
  <si>
    <t>width of mount base board (mm)</t>
  </si>
  <si>
    <t>Desirable thickness of platform (mm) default 75</t>
  </si>
  <si>
    <t>measured height of scope C of G above ground (mm)</t>
  </si>
  <si>
    <t>Calculated height above ground of combined C of G (mm)</t>
  </si>
  <si>
    <t>height of North bearing segment (mm)</t>
  </si>
  <si>
    <t>Measured diameter of drive spindle/gear</t>
  </si>
  <si>
    <t>Published motor output speed rpm (with controller reduction if used)</t>
  </si>
  <si>
    <t>BBC SKY AT NIGHT MAGAZINE, NOVEMBER 2017 – How To Bonus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</si>
</sst>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4"/>
      <color rgb="FFFFFF00"/>
      <name val="Calibri"/>
      <scheme val="minor"/>
    </font>
    <font>
      <sz val="20"/>
      <color theme="1"/>
      <name val="Times New Roman"/>
    </font>
    <font>
      <sz val="20"/>
      <color theme="1"/>
      <name val="Calibri"/>
      <family val="2"/>
      <scheme val="minor"/>
    </font>
    <font>
      <b/>
      <sz val="22"/>
      <color rgb="FF00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5" borderId="2" xfId="0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1" fontId="0" fillId="0" borderId="0" xfId="0" applyNumberFormat="1"/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152401</xdr:colOff>
      <xdr:row>7</xdr:row>
      <xdr:rowOff>169333</xdr:rowOff>
    </xdr:from>
    <xdr:to>
      <xdr:col>14</xdr:col>
      <xdr:colOff>141394</xdr:colOff>
      <xdr:row>29</xdr:row>
      <xdr:rowOff>170603</xdr:rowOff>
    </xdr:to>
    <xdr:grpSp>
      <xdr:nvGrpSpPr>
        <xdr:cNvPr id="2" name="Group 1"/>
        <xdr:cNvGrpSpPr/>
      </xdr:nvGrpSpPr>
      <xdr:grpSpPr>
        <a:xfrm>
          <a:off x="9668934" y="2438400"/>
          <a:ext cx="6626860" cy="7621270"/>
          <a:chOff x="0" y="0"/>
          <a:chExt cx="6626860" cy="7265670"/>
        </a:xfrm>
      </xdr:grpSpPr>
      <xdr:sp macro="" textlink="">
        <xdr:nvSpPr>
          <xdr:cNvPr id="3" name="Rectangle 2"/>
          <xdr:cNvSpPr/>
        </xdr:nvSpPr>
        <xdr:spPr>
          <a:xfrm>
            <a:off x="1522095" y="1275080"/>
            <a:ext cx="2887345" cy="3542030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 rot="8916888">
            <a:off x="0" y="21590"/>
            <a:ext cx="6443345" cy="1964690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5" name="Oval 4"/>
          <xdr:cNvSpPr/>
        </xdr:nvSpPr>
        <xdr:spPr>
          <a:xfrm>
            <a:off x="2498090" y="695325"/>
            <a:ext cx="908685" cy="908685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cxnSp macro="">
        <xdr:nvCxnSpPr>
          <xdr:cNvPr id="6" name="Straight Connector 5"/>
          <xdr:cNvCxnSpPr/>
        </xdr:nvCxnSpPr>
        <xdr:spPr>
          <a:xfrm flipH="1" flipV="1">
            <a:off x="695960" y="167640"/>
            <a:ext cx="5930900" cy="5930900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 flipV="1">
            <a:off x="1534795" y="3227706"/>
            <a:ext cx="2219325" cy="2219325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2955925" y="2393315"/>
            <a:ext cx="0" cy="2428875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944881" y="5448935"/>
            <a:ext cx="5026025" cy="0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>
            <a:off x="1534795" y="4817745"/>
            <a:ext cx="0" cy="624840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4410075" y="4817745"/>
            <a:ext cx="0" cy="624840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H="1">
            <a:off x="944880" y="4822190"/>
            <a:ext cx="4405630" cy="0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3" name="Oval 12"/>
          <xdr:cNvSpPr/>
        </xdr:nvSpPr>
        <xdr:spPr>
          <a:xfrm>
            <a:off x="5283200" y="4749800"/>
            <a:ext cx="135255" cy="135255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14" name="Oval 13"/>
          <xdr:cNvSpPr/>
        </xdr:nvSpPr>
        <xdr:spPr>
          <a:xfrm>
            <a:off x="2887980" y="2393315"/>
            <a:ext cx="135255" cy="135255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cxnSp macro="">
        <xdr:nvCxnSpPr>
          <xdr:cNvPr id="15" name="Straight Connector 14"/>
          <xdr:cNvCxnSpPr/>
        </xdr:nvCxnSpPr>
        <xdr:spPr>
          <a:xfrm flipV="1">
            <a:off x="4410075" y="4669791"/>
            <a:ext cx="772795" cy="772795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6" name="Rectangle 15"/>
          <xdr:cNvSpPr/>
        </xdr:nvSpPr>
        <xdr:spPr>
          <a:xfrm rot="2700000" flipH="1">
            <a:off x="4557395" y="4733925"/>
            <a:ext cx="147955" cy="747395"/>
          </a:xfrm>
          <a:prstGeom prst="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17" name="Rectangle 16"/>
          <xdr:cNvSpPr/>
        </xdr:nvSpPr>
        <xdr:spPr>
          <a:xfrm rot="2700000" flipH="1">
            <a:off x="1668145" y="4752340"/>
            <a:ext cx="147955" cy="747395"/>
          </a:xfrm>
          <a:prstGeom prst="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18" name="Rectangle 17"/>
          <xdr:cNvSpPr/>
        </xdr:nvSpPr>
        <xdr:spPr>
          <a:xfrm>
            <a:off x="1522095" y="4817745"/>
            <a:ext cx="3517900" cy="131445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19" name="Oval 18"/>
          <xdr:cNvSpPr/>
        </xdr:nvSpPr>
        <xdr:spPr>
          <a:xfrm>
            <a:off x="4486910" y="0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A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sp macro="" textlink="">
        <xdr:nvSpPr>
          <xdr:cNvPr id="20" name="Oval 19"/>
          <xdr:cNvSpPr/>
        </xdr:nvSpPr>
        <xdr:spPr>
          <a:xfrm>
            <a:off x="3856990" y="1955800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C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cxnSp macro="">
        <xdr:nvCxnSpPr>
          <xdr:cNvPr id="21" name="Straight Arrow Connector 20"/>
          <xdr:cNvCxnSpPr/>
        </xdr:nvCxnSpPr>
        <xdr:spPr>
          <a:xfrm>
            <a:off x="1389380" y="1167765"/>
            <a:ext cx="0" cy="365125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2" name="Oval 21"/>
          <xdr:cNvSpPr/>
        </xdr:nvSpPr>
        <xdr:spPr>
          <a:xfrm>
            <a:off x="1185545" y="2416175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B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cxnSp macro="">
        <xdr:nvCxnSpPr>
          <xdr:cNvPr id="23" name="Straight Connector 22"/>
          <xdr:cNvCxnSpPr/>
        </xdr:nvCxnSpPr>
        <xdr:spPr>
          <a:xfrm flipH="1">
            <a:off x="1299211" y="1174750"/>
            <a:ext cx="1653187" cy="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Straight Arrow Connector 23"/>
          <xdr:cNvCxnSpPr/>
        </xdr:nvCxnSpPr>
        <xdr:spPr>
          <a:xfrm>
            <a:off x="2401570" y="3154680"/>
            <a:ext cx="0" cy="165862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Oval 24"/>
          <xdr:cNvSpPr/>
        </xdr:nvSpPr>
        <xdr:spPr>
          <a:xfrm>
            <a:off x="2179955" y="3695065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D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cxnSp macro="">
        <xdr:nvCxnSpPr>
          <xdr:cNvPr id="26" name="Straight Connector 25"/>
          <xdr:cNvCxnSpPr/>
        </xdr:nvCxnSpPr>
        <xdr:spPr>
          <a:xfrm flipH="1">
            <a:off x="2287271" y="3161665"/>
            <a:ext cx="701909" cy="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Straight Arrow Connector 26"/>
          <xdr:cNvCxnSpPr/>
        </xdr:nvCxnSpPr>
        <xdr:spPr>
          <a:xfrm>
            <a:off x="1543685" y="7056120"/>
            <a:ext cx="2862513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flipV="1">
            <a:off x="4410710" y="5586096"/>
            <a:ext cx="0" cy="1652905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Straight Connector 28"/>
          <xdr:cNvCxnSpPr/>
        </xdr:nvCxnSpPr>
        <xdr:spPr>
          <a:xfrm flipV="1">
            <a:off x="1534160" y="5586096"/>
            <a:ext cx="0" cy="1652905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0" name="Oval 29"/>
          <xdr:cNvSpPr/>
        </xdr:nvSpPr>
        <xdr:spPr>
          <a:xfrm>
            <a:off x="2795905" y="6838315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E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cxnSp macro="">
        <xdr:nvCxnSpPr>
          <xdr:cNvPr id="31" name="Straight Arrow Connector 30"/>
          <xdr:cNvCxnSpPr/>
        </xdr:nvCxnSpPr>
        <xdr:spPr>
          <a:xfrm>
            <a:off x="373380" y="4789805"/>
            <a:ext cx="0" cy="69064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2" name="Oval 31"/>
          <xdr:cNvSpPr/>
        </xdr:nvSpPr>
        <xdr:spPr>
          <a:xfrm>
            <a:off x="151765" y="4918710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F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cxnSp macro="">
        <xdr:nvCxnSpPr>
          <xdr:cNvPr id="33" name="Straight Connector 32"/>
          <xdr:cNvCxnSpPr/>
        </xdr:nvCxnSpPr>
        <xdr:spPr>
          <a:xfrm flipH="1">
            <a:off x="247016" y="4820920"/>
            <a:ext cx="701675" cy="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Straight Connector 33"/>
          <xdr:cNvCxnSpPr/>
        </xdr:nvCxnSpPr>
        <xdr:spPr>
          <a:xfrm flipH="1">
            <a:off x="266701" y="5451475"/>
            <a:ext cx="701675" cy="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Arrow Connector 34"/>
          <xdr:cNvCxnSpPr/>
        </xdr:nvCxnSpPr>
        <xdr:spPr>
          <a:xfrm>
            <a:off x="2959100" y="2470785"/>
            <a:ext cx="0" cy="234886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6" name="Oval 35"/>
          <xdr:cNvSpPr/>
        </xdr:nvSpPr>
        <xdr:spPr>
          <a:xfrm>
            <a:off x="2737485" y="3702050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G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cxnSp macro="">
        <xdr:nvCxnSpPr>
          <xdr:cNvPr id="37" name="Straight Connector 36"/>
          <xdr:cNvCxnSpPr/>
        </xdr:nvCxnSpPr>
        <xdr:spPr>
          <a:xfrm flipH="1">
            <a:off x="2795270" y="2472055"/>
            <a:ext cx="344676" cy="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Straight Connector 37"/>
          <xdr:cNvCxnSpPr/>
        </xdr:nvCxnSpPr>
        <xdr:spPr>
          <a:xfrm flipH="1">
            <a:off x="5459731" y="6118225"/>
            <a:ext cx="1165079" cy="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9" name="Oval 38"/>
          <xdr:cNvSpPr/>
        </xdr:nvSpPr>
        <xdr:spPr>
          <a:xfrm>
            <a:off x="6005830" y="5715635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α</a:t>
            </a:r>
            <a:endParaRPr lang="en-GB" sz="1200">
              <a:effectLst/>
              <a:ea typeface="ＭＳ 明朝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en-US" sz="1200">
                <a:effectLst/>
                <a:ea typeface="ＭＳ 明朝"/>
                <a:cs typeface="Times New Roman"/>
              </a:rPr>
              <a:t> 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grpSp>
        <xdr:nvGrpSpPr>
          <xdr:cNvPr id="40" name="Group 39"/>
          <xdr:cNvGrpSpPr/>
        </xdr:nvGrpSpPr>
        <xdr:grpSpPr>
          <a:xfrm>
            <a:off x="1522730" y="3164206"/>
            <a:ext cx="3827145" cy="1659041"/>
            <a:chOff x="0" y="1"/>
            <a:chExt cx="3827145" cy="1659041"/>
          </a:xfrm>
        </xdr:grpSpPr>
        <xdr:cxnSp macro="">
          <xdr:nvCxnSpPr>
            <xdr:cNvPr id="50" name="Straight Arrow Connector 49"/>
            <xdr:cNvCxnSpPr/>
          </xdr:nvCxnSpPr>
          <xdr:spPr>
            <a:xfrm>
              <a:off x="3175" y="1313180"/>
              <a:ext cx="381286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1" name="Straight Connector 50"/>
            <xdr:cNvCxnSpPr/>
          </xdr:nvCxnSpPr>
          <xdr:spPr>
            <a:xfrm flipV="1">
              <a:off x="3827145" y="1"/>
              <a:ext cx="0" cy="1652905"/>
            </a:xfrm>
            <a:prstGeom prst="line">
              <a:avLst/>
            </a:prstGeom>
            <a:ln w="12700" cmpd="sng"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2" name="Straight Connector 51"/>
            <xdr:cNvCxnSpPr/>
          </xdr:nvCxnSpPr>
          <xdr:spPr>
            <a:xfrm flipV="1">
              <a:off x="0" y="1104900"/>
              <a:ext cx="0" cy="554142"/>
            </a:xfrm>
            <a:prstGeom prst="line">
              <a:avLst/>
            </a:prstGeom>
            <a:ln w="12700" cmpd="sng"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3" name="Oval 52"/>
            <xdr:cNvSpPr/>
          </xdr:nvSpPr>
          <xdr:spPr>
            <a:xfrm>
              <a:off x="1697355" y="1095375"/>
              <a:ext cx="427355" cy="427355"/>
            </a:xfrm>
            <a:prstGeom prst="ellipse">
              <a:avLst/>
            </a:prstGeom>
            <a:solidFill>
              <a:schemeClr val="bg1"/>
            </a:solidFill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en-GB" sz="1400">
                  <a:solidFill>
                    <a:srgbClr val="000000"/>
                  </a:solidFill>
                  <a:effectLst/>
                  <a:latin typeface="Calibri"/>
                  <a:ea typeface="Times New Roman"/>
                  <a:cs typeface="Times New Roman"/>
                </a:rPr>
                <a:t>H</a:t>
              </a:r>
              <a:endParaRPr lang="en-GB" sz="1200">
                <a:effectLst/>
                <a:ea typeface="ＭＳ 明朝"/>
                <a:cs typeface="Times New Roman"/>
              </a:endParaRPr>
            </a:p>
          </xdr:txBody>
        </xdr:sp>
      </xdr:grpSp>
      <xdr:cxnSp macro="">
        <xdr:nvCxnSpPr>
          <xdr:cNvPr id="41" name="Straight Arrow Connector 40"/>
          <xdr:cNvCxnSpPr/>
        </xdr:nvCxnSpPr>
        <xdr:spPr>
          <a:xfrm>
            <a:off x="4411980" y="3392170"/>
            <a:ext cx="943972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Straight Connector 41"/>
          <xdr:cNvCxnSpPr/>
        </xdr:nvCxnSpPr>
        <xdr:spPr>
          <a:xfrm flipV="1">
            <a:off x="4416425" y="3190875"/>
            <a:ext cx="0" cy="162433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3" name="Oval 42"/>
          <xdr:cNvSpPr/>
        </xdr:nvSpPr>
        <xdr:spPr>
          <a:xfrm>
            <a:off x="4709160" y="3199130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J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cxnSp macro="">
        <xdr:nvCxnSpPr>
          <xdr:cNvPr id="44" name="Straight Arrow Connector 43"/>
          <xdr:cNvCxnSpPr/>
        </xdr:nvCxnSpPr>
        <xdr:spPr>
          <a:xfrm flipV="1">
            <a:off x="2290445" y="3945890"/>
            <a:ext cx="2196465" cy="220980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Straight Connector 44"/>
          <xdr:cNvCxnSpPr/>
        </xdr:nvCxnSpPr>
        <xdr:spPr>
          <a:xfrm flipH="1" flipV="1">
            <a:off x="1583056" y="5456555"/>
            <a:ext cx="950595" cy="94488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6" name="Oval 45"/>
          <xdr:cNvSpPr/>
        </xdr:nvSpPr>
        <xdr:spPr>
          <a:xfrm rot="18889726">
            <a:off x="3092450" y="4942840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I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  <xdr:cxnSp macro="">
        <xdr:nvCxnSpPr>
          <xdr:cNvPr id="47" name="Straight Arrow Connector 46"/>
          <xdr:cNvCxnSpPr/>
        </xdr:nvCxnSpPr>
        <xdr:spPr>
          <a:xfrm flipV="1">
            <a:off x="4996815" y="5250180"/>
            <a:ext cx="764258" cy="768834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Straight Connector 47"/>
          <xdr:cNvCxnSpPr/>
        </xdr:nvCxnSpPr>
        <xdr:spPr>
          <a:xfrm flipH="1" flipV="1">
            <a:off x="4296411" y="5330190"/>
            <a:ext cx="950595" cy="944880"/>
          </a:xfrm>
          <a:prstGeom prst="line">
            <a:avLst/>
          </a:prstGeom>
          <a:ln w="12700" cmpd="sng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9" name="Oval 48"/>
          <xdr:cNvSpPr/>
        </xdr:nvSpPr>
        <xdr:spPr>
          <a:xfrm rot="18889726">
            <a:off x="5169535" y="5421630"/>
            <a:ext cx="427355" cy="427355"/>
          </a:xfrm>
          <a:prstGeom prst="ellipse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en-GB" sz="14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K</a:t>
            </a:r>
            <a:endParaRPr lang="en-GB" sz="1200">
              <a:effectLst/>
              <a:ea typeface="ＭＳ 明朝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0"/>
  <sheetViews>
    <sheetView tabSelected="1" zoomScale="75" zoomScaleNormal="75" zoomScalePageLayoutView="75" workbookViewId="0">
      <selection sqref="A1:N1"/>
    </sheetView>
  </sheetViews>
  <sheetFormatPr baseColWidth="10" defaultRowHeight="16" x14ac:dyDescent="0.2"/>
  <cols>
    <col min="2" max="2" width="10.83203125" style="3"/>
    <col min="3" max="3" width="49" bestFit="1" customWidth="1"/>
    <col min="4" max="4" width="15" style="3" bestFit="1" customWidth="1"/>
    <col min="5" max="5" width="28" bestFit="1" customWidth="1"/>
  </cols>
  <sheetData>
    <row r="1" spans="1:14" ht="29" x14ac:dyDescent="0.2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4" spans="1:14" ht="44" customHeight="1" x14ac:dyDescent="0.2">
      <c r="A4" s="4"/>
      <c r="B4" s="21" t="s">
        <v>40</v>
      </c>
      <c r="C4" s="21"/>
      <c r="D4" s="21"/>
      <c r="E4" s="9"/>
      <c r="F4" s="4"/>
    </row>
    <row r="5" spans="1:14" ht="21" customHeight="1" x14ac:dyDescent="0.2">
      <c r="A5" s="4"/>
      <c r="B5" s="2" t="s">
        <v>32</v>
      </c>
      <c r="C5" s="1"/>
      <c r="D5" s="2" t="s">
        <v>41</v>
      </c>
      <c r="E5" s="4"/>
      <c r="F5" s="4"/>
    </row>
    <row r="6" spans="1:14" ht="25" x14ac:dyDescent="0.2">
      <c r="A6" s="4"/>
      <c r="B6" s="2" t="s">
        <v>5</v>
      </c>
      <c r="C6" s="1" t="s">
        <v>11</v>
      </c>
      <c r="D6" s="12">
        <v>50.727899999999998</v>
      </c>
      <c r="E6" s="22" t="s">
        <v>33</v>
      </c>
      <c r="F6" s="4"/>
    </row>
    <row r="7" spans="1:14" ht="26" x14ac:dyDescent="0.2">
      <c r="A7" s="4"/>
      <c r="B7" s="2" t="s">
        <v>10</v>
      </c>
      <c r="C7" s="1" t="s">
        <v>0</v>
      </c>
      <c r="D7" s="13">
        <v>11.6</v>
      </c>
      <c r="E7" s="22"/>
      <c r="F7" s="4"/>
    </row>
    <row r="8" spans="1:14" ht="26" x14ac:dyDescent="0.2">
      <c r="A8" s="4"/>
      <c r="B8" s="2" t="s">
        <v>2</v>
      </c>
      <c r="C8" s="1" t="s">
        <v>45</v>
      </c>
      <c r="D8" s="13">
        <v>640</v>
      </c>
      <c r="E8" s="22"/>
      <c r="F8" s="4"/>
    </row>
    <row r="9" spans="1:14" ht="26" x14ac:dyDescent="0.2">
      <c r="A9" s="4"/>
      <c r="B9" s="2" t="s">
        <v>6</v>
      </c>
      <c r="C9" s="1" t="s">
        <v>1</v>
      </c>
      <c r="D9" s="13">
        <v>9.4</v>
      </c>
      <c r="E9" s="22"/>
      <c r="F9" s="4"/>
    </row>
    <row r="10" spans="1:14" ht="26" x14ac:dyDescent="0.2">
      <c r="A10" s="4"/>
      <c r="B10" s="2" t="s">
        <v>4</v>
      </c>
      <c r="C10" s="1" t="s">
        <v>42</v>
      </c>
      <c r="D10" s="13">
        <v>225</v>
      </c>
      <c r="E10" s="22"/>
      <c r="F10" s="4"/>
    </row>
    <row r="11" spans="1:14" ht="26" x14ac:dyDescent="0.2">
      <c r="A11" s="4"/>
      <c r="B11" s="2" t="s">
        <v>7</v>
      </c>
      <c r="C11" s="1" t="s">
        <v>43</v>
      </c>
      <c r="D11" s="13">
        <v>330</v>
      </c>
      <c r="E11" s="22"/>
      <c r="F11" s="4"/>
    </row>
    <row r="12" spans="1:14" ht="26" x14ac:dyDescent="0.2">
      <c r="A12" s="4"/>
      <c r="B12" s="2" t="s">
        <v>8</v>
      </c>
      <c r="C12" s="1" t="s">
        <v>44</v>
      </c>
      <c r="D12" s="13">
        <v>75</v>
      </c>
      <c r="E12" s="22"/>
      <c r="F12" s="4"/>
    </row>
    <row r="13" spans="1:14" ht="26" x14ac:dyDescent="0.2">
      <c r="A13" s="4"/>
      <c r="B13" s="6"/>
      <c r="C13" s="7"/>
      <c r="D13" s="14"/>
      <c r="E13" s="4"/>
      <c r="F13" s="4"/>
    </row>
    <row r="14" spans="1:14" ht="26" x14ac:dyDescent="0.2">
      <c r="A14" s="4"/>
      <c r="B14" s="2" t="s">
        <v>9</v>
      </c>
      <c r="C14" s="1" t="s">
        <v>46</v>
      </c>
      <c r="D14" s="15">
        <f>((D7*D8)+(D9*D10))/(D7+D9)</f>
        <v>454.23809523809524</v>
      </c>
      <c r="E14" s="8"/>
      <c r="F14" s="4"/>
    </row>
    <row r="15" spans="1:14" ht="26" x14ac:dyDescent="0.2">
      <c r="A15" s="4"/>
      <c r="B15" s="2" t="s">
        <v>12</v>
      </c>
      <c r="C15" s="1" t="s">
        <v>15</v>
      </c>
      <c r="D15" s="15">
        <f>((D14+D12)/TAN(RADIANS(D6)))+(D11/2)</f>
        <v>597.74617492466405</v>
      </c>
      <c r="E15" s="8"/>
      <c r="F15" s="4"/>
      <c r="H15" s="10"/>
    </row>
    <row r="16" spans="1:14" ht="26" x14ac:dyDescent="0.2">
      <c r="A16" s="4"/>
      <c r="B16" s="2" t="s">
        <v>14</v>
      </c>
      <c r="C16" s="1" t="s">
        <v>17</v>
      </c>
      <c r="D16" s="15">
        <f>D15-D11</f>
        <v>267.74617492466405</v>
      </c>
      <c r="E16" s="8"/>
      <c r="F16" s="4"/>
    </row>
    <row r="17" spans="1:6" ht="26" x14ac:dyDescent="0.2">
      <c r="A17" s="4"/>
      <c r="B17" s="2" t="s">
        <v>24</v>
      </c>
      <c r="C17" s="1" t="s">
        <v>27</v>
      </c>
      <c r="D17" s="16">
        <f>(2*(D19*(SIN(RADIANS(D24/2)))))+30</f>
        <v>504.92489084153385</v>
      </c>
      <c r="E17" s="25" t="s">
        <v>38</v>
      </c>
      <c r="F17" s="4"/>
    </row>
    <row r="18" spans="1:6" ht="26" x14ac:dyDescent="0.2">
      <c r="A18" s="4"/>
      <c r="B18" s="2" t="s">
        <v>19</v>
      </c>
      <c r="C18" s="1" t="s">
        <v>47</v>
      </c>
      <c r="D18" s="16">
        <f>D12/(COS(RADIANS(D6)))</f>
        <v>118.48266764309815</v>
      </c>
      <c r="E18" s="27"/>
      <c r="F18" s="4"/>
    </row>
    <row r="19" spans="1:6" ht="26" x14ac:dyDescent="0.2">
      <c r="A19" s="4"/>
      <c r="B19" s="2" t="s">
        <v>13</v>
      </c>
      <c r="C19" s="1" t="s">
        <v>16</v>
      </c>
      <c r="D19" s="16">
        <f>D15*(SIN(RADIANS(D6)))</f>
        <v>462.74432908481367</v>
      </c>
      <c r="E19" s="27"/>
      <c r="F19" s="4"/>
    </row>
    <row r="20" spans="1:6" ht="26" x14ac:dyDescent="0.2">
      <c r="A20" s="4"/>
      <c r="B20" s="2" t="s">
        <v>28</v>
      </c>
      <c r="C20" s="1" t="s">
        <v>29</v>
      </c>
      <c r="D20" s="16">
        <f>(2*(D21*(SIN(RADIANS(D24/2)))))+30</f>
        <v>242.73130340877651</v>
      </c>
      <c r="E20" s="27"/>
      <c r="F20" s="4"/>
    </row>
    <row r="21" spans="1:6" ht="26" x14ac:dyDescent="0.2">
      <c r="A21" s="4"/>
      <c r="B21" s="2" t="s">
        <v>18</v>
      </c>
      <c r="C21" s="1" t="s">
        <v>39</v>
      </c>
      <c r="D21" s="16">
        <f>D16*(SIN(RADIANS(D6)))</f>
        <v>207.27531062186071</v>
      </c>
      <c r="E21" s="26"/>
      <c r="F21" s="4"/>
    </row>
    <row r="22" spans="1:6" ht="26" x14ac:dyDescent="0.2">
      <c r="A22" s="4"/>
      <c r="B22" s="2" t="s">
        <v>20</v>
      </c>
      <c r="C22" s="1" t="s">
        <v>21</v>
      </c>
      <c r="D22" s="15">
        <f>D19-D18</f>
        <v>344.26166144171555</v>
      </c>
      <c r="E22" s="8"/>
      <c r="F22" s="4"/>
    </row>
    <row r="23" spans="1:6" ht="26" x14ac:dyDescent="0.2">
      <c r="A23" s="4"/>
      <c r="B23" s="2" t="s">
        <v>22</v>
      </c>
      <c r="C23" s="1" t="s">
        <v>25</v>
      </c>
      <c r="D23" s="15">
        <f>2*(DEGREES(ATAN(((D11/2)/D19))))</f>
        <v>39.249255051088078</v>
      </c>
      <c r="E23" s="8"/>
      <c r="F23" s="4"/>
    </row>
    <row r="24" spans="1:6" ht="26" x14ac:dyDescent="0.2">
      <c r="A24" s="4"/>
      <c r="B24" s="2" t="s">
        <v>23</v>
      </c>
      <c r="C24" s="1" t="s">
        <v>26</v>
      </c>
      <c r="D24" s="17">
        <f>D23+22.5</f>
        <v>61.749255051088078</v>
      </c>
      <c r="E24" s="8"/>
      <c r="F24" s="4"/>
    </row>
    <row r="25" spans="1:6" ht="26" x14ac:dyDescent="0.2">
      <c r="A25" s="4"/>
      <c r="B25" s="6"/>
      <c r="C25" s="7"/>
      <c r="D25" s="18"/>
      <c r="E25" s="4"/>
      <c r="F25" s="4"/>
    </row>
    <row r="26" spans="1:6" ht="26" x14ac:dyDescent="0.2">
      <c r="A26" s="4"/>
      <c r="B26" s="2" t="s">
        <v>3</v>
      </c>
      <c r="C26" s="1" t="s">
        <v>48</v>
      </c>
      <c r="D26" s="13">
        <v>12.5</v>
      </c>
      <c r="E26" s="23" t="s">
        <v>34</v>
      </c>
      <c r="F26" s="4"/>
    </row>
    <row r="27" spans="1:6" ht="40" customHeight="1" x14ac:dyDescent="0.2">
      <c r="A27" s="4"/>
      <c r="B27" s="2" t="s">
        <v>30</v>
      </c>
      <c r="C27" s="11" t="s">
        <v>49</v>
      </c>
      <c r="D27" s="13">
        <v>3</v>
      </c>
      <c r="E27" s="24"/>
      <c r="F27" s="4"/>
    </row>
    <row r="28" spans="1:6" ht="26" x14ac:dyDescent="0.2">
      <c r="A28" s="4"/>
      <c r="B28" s="2"/>
      <c r="C28" s="1" t="s">
        <v>35</v>
      </c>
      <c r="D28" s="19">
        <f>D27/((PI()*2*D19/24/60)/(PI()*D26))</f>
        <v>58.34755458462103</v>
      </c>
      <c r="E28" s="25" t="s">
        <v>37</v>
      </c>
      <c r="F28" s="4"/>
    </row>
    <row r="29" spans="1:6" ht="26" x14ac:dyDescent="0.2">
      <c r="A29" s="4"/>
      <c r="B29" s="2" t="s">
        <v>31</v>
      </c>
      <c r="C29" s="1" t="s">
        <v>36</v>
      </c>
      <c r="D29" s="20">
        <f>ROUND(D28,0)</f>
        <v>58</v>
      </c>
      <c r="E29" s="26"/>
      <c r="F29" s="4"/>
    </row>
    <row r="30" spans="1:6" ht="44" customHeight="1" x14ac:dyDescent="0.2">
      <c r="A30" s="4"/>
      <c r="B30" s="5"/>
      <c r="C30" s="4"/>
      <c r="D30" s="5"/>
      <c r="E30" s="4"/>
      <c r="F30" s="4"/>
    </row>
  </sheetData>
  <mergeCells count="6">
    <mergeCell ref="A1:N1"/>
    <mergeCell ref="B4:D4"/>
    <mergeCell ref="E6:E12"/>
    <mergeCell ref="E26:E27"/>
    <mergeCell ref="E28:E29"/>
    <mergeCell ref="E17:E21"/>
  </mergeCells>
  <phoneticPr fontId="3" type="noConversion"/>
  <pageMargins left="0.75" right="0.75" top="1" bottom="1" header="0.5" footer="0.5"/>
  <pageSetup paperSize="9" scale="36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Astralweeks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Parrish</dc:creator>
  <cp:lastModifiedBy>Kev Lochun</cp:lastModifiedBy>
  <cp:lastPrinted>2017-08-17T12:20:00Z</cp:lastPrinted>
  <dcterms:created xsi:type="dcterms:W3CDTF">2017-08-15T11:38:53Z</dcterms:created>
  <dcterms:modified xsi:type="dcterms:W3CDTF">2017-10-19T10:59:56Z</dcterms:modified>
</cp:coreProperties>
</file>